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6.1.231\share\00_治験関係\★治験に関するSOP等のHP掲載情報★\(大)書式7_臨床試験研究費算定明細書（製販後・拡大）\"/>
    </mc:Choice>
  </mc:AlternateContent>
  <bookViews>
    <workbookView showHorizontalScroll="0" showVerticalScroll="0" showSheetTabs="0" xWindow="0" yWindow="0" windowWidth="20490" windowHeight="7920" tabRatio="885"/>
  </bookViews>
  <sheets>
    <sheet name="新ポイント費用試算 (製販)" sheetId="15" r:id="rId1"/>
  </sheets>
  <definedNames>
    <definedName name="_xlnm.Print_Area" localSheetId="0">'新ポイント費用試算 (製販)'!$A$1:$H$56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5" l="1"/>
  <c r="B20" i="15" l="1"/>
  <c r="B19" i="15"/>
  <c r="B17" i="15"/>
  <c r="B54" i="15" l="1"/>
  <c r="B51" i="15"/>
  <c r="E49" i="15"/>
  <c r="B41" i="15"/>
  <c r="B43" i="15" s="1"/>
  <c r="D37" i="15"/>
  <c r="H37" i="15" s="1"/>
  <c r="B37" i="15" s="1"/>
  <c r="D33" i="15"/>
  <c r="B30" i="15"/>
  <c r="F27" i="15"/>
  <c r="D27" i="15"/>
  <c r="D26" i="15"/>
  <c r="H26" i="15" s="1"/>
  <c r="B26" i="15" s="1"/>
  <c r="D24" i="15"/>
  <c r="H24" i="15" s="1"/>
  <c r="B24" i="15" s="1"/>
  <c r="D23" i="15"/>
  <c r="H9" i="15"/>
  <c r="H27" i="15" l="1"/>
  <c r="B27" i="15" s="1"/>
  <c r="B44" i="15"/>
  <c r="D45" i="15" s="1"/>
  <c r="B56" i="15" s="1"/>
  <c r="B38" i="15"/>
  <c r="B39" i="15" s="1"/>
  <c r="B55" i="15" s="1"/>
  <c r="H23" i="15"/>
  <c r="B23" i="15" s="1"/>
  <c r="B29" i="15" s="1"/>
  <c r="B31" i="15" s="1"/>
  <c r="D31" i="15" s="1"/>
  <c r="B52" i="15" s="1"/>
  <c r="H33" i="15"/>
  <c r="B33" i="15" s="1"/>
  <c r="B34" i="15" s="1"/>
  <c r="B35" i="15" s="1"/>
  <c r="B53" i="15" s="1"/>
  <c r="B21" i="15"/>
  <c r="D21" i="15"/>
  <c r="F55" i="15" l="1"/>
  <c r="E55" i="15"/>
  <c r="B45" i="15"/>
  <c r="E54" i="15"/>
  <c r="F56" i="15"/>
  <c r="E56" i="15" l="1"/>
  <c r="G55" i="15"/>
  <c r="H55" i="15" s="1"/>
  <c r="G54" i="15"/>
  <c r="H54" i="15" s="1"/>
  <c r="G56" i="15" l="1"/>
  <c r="H56" i="15" s="1"/>
</calcChain>
</file>

<file path=xl/comments1.xml><?xml version="1.0" encoding="utf-8"?>
<comments xmlns="http://schemas.openxmlformats.org/spreadsheetml/2006/main">
  <authors>
    <author>大阪国際がんセンター</author>
  </authors>
  <commentLis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
期間延長等、変更申請に利用の際は、版数を更新してください。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契約期間を記載してください</t>
        </r>
      </text>
    </comment>
    <comment ref="B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大阪国際がんセンター:
</t>
        </r>
        <r>
          <rPr>
            <sz val="9"/>
            <color indexed="81"/>
            <rFont val="ＭＳ Ｐゴシック"/>
            <family val="3"/>
            <charset val="128"/>
          </rPr>
          <t>新規→契約締結時
継続→継続審査実施時（毎年度2月IRB）</t>
        </r>
      </text>
    </comment>
    <comment ref="C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当センターから指示のあった期間の開始日
例：七月期四半期請求→4/1</t>
        </r>
      </text>
    </comment>
    <comment ref="D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当センターから指示のあった期間の終了日
例：七月期四半期請求→6/30</t>
        </r>
      </text>
    </comment>
    <comment ref="F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当センターから指示のあった期間内の治験薬投与が確認された症例実績数</t>
        </r>
      </text>
    </comment>
    <comment ref="G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当センターから指示のあった期間内に脱落した症例数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大阪国際がんセンター: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当センターから指示のあった期間内のプレスクリーニングで脱落した症例数（設定がある場合のみ）</t>
        </r>
      </text>
    </comment>
  </commentList>
</comments>
</file>

<file path=xl/sharedStrings.xml><?xml version="1.0" encoding="utf-8"?>
<sst xmlns="http://schemas.openxmlformats.org/spreadsheetml/2006/main" count="130" uniqueCount="110">
  <si>
    <t>ポイント数</t>
    <rPh sb="4" eb="5">
      <t>スウ</t>
    </rPh>
    <phoneticPr fontId="4"/>
  </si>
  <si>
    <t>整理番号</t>
    <rPh sb="0" eb="2">
      <t>セイリ</t>
    </rPh>
    <rPh sb="2" eb="4">
      <t>バンゴウ</t>
    </rPh>
    <phoneticPr fontId="4"/>
  </si>
  <si>
    <t>区分</t>
    <rPh sb="0" eb="2">
      <t>クブン</t>
    </rPh>
    <phoneticPr fontId="4"/>
  </si>
  <si>
    <t>治験責任医師</t>
    <rPh sb="0" eb="2">
      <t>チケン</t>
    </rPh>
    <rPh sb="2" eb="4">
      <t>セキニン</t>
    </rPh>
    <rPh sb="4" eb="6">
      <t>イシ</t>
    </rPh>
    <phoneticPr fontId="4"/>
  </si>
  <si>
    <t>契約例数</t>
    <rPh sb="0" eb="2">
      <t>ケイヤク</t>
    </rPh>
    <rPh sb="2" eb="3">
      <t>レイ</t>
    </rPh>
    <rPh sb="3" eb="4">
      <t>スウ</t>
    </rPh>
    <phoneticPr fontId="4"/>
  </si>
  <si>
    <t>薬剤管理</t>
    <rPh sb="0" eb="2">
      <t>ヤクザイ</t>
    </rPh>
    <rPh sb="2" eb="4">
      <t>カンリ</t>
    </rPh>
    <phoneticPr fontId="3"/>
  </si>
  <si>
    <t>項　　　　目</t>
    <rPh sb="0" eb="6">
      <t>コウモク</t>
    </rPh>
    <phoneticPr fontId="4"/>
  </si>
  <si>
    <t>積　　　　算　　　　内　　　　訳</t>
    <rPh sb="0" eb="6">
      <t>セキサン</t>
    </rPh>
    <rPh sb="10" eb="16">
      <t>ウチワケ</t>
    </rPh>
    <phoneticPr fontId="4"/>
  </si>
  <si>
    <t>初回</t>
    <rPh sb="0" eb="2">
      <t>ショカイ</t>
    </rPh>
    <phoneticPr fontId="4"/>
  </si>
  <si>
    <t>１．臨床試験研究費</t>
    <rPh sb="2" eb="4">
      <t>リンショウ</t>
    </rPh>
    <rPh sb="4" eb="6">
      <t>シケン</t>
    </rPh>
    <rPh sb="6" eb="8">
      <t>ケンキュウ</t>
    </rPh>
    <phoneticPr fontId="4"/>
  </si>
  <si>
    <t>＝</t>
    <phoneticPr fontId="4"/>
  </si>
  <si>
    <t>２．研究サポート費</t>
    <rPh sb="2" eb="4">
      <t>ケンキュウ</t>
    </rPh>
    <rPh sb="8" eb="9">
      <t>ヒ</t>
    </rPh>
    <phoneticPr fontId="4"/>
  </si>
  <si>
    <t>３．治験薬管理費</t>
    <rPh sb="2" eb="5">
      <t>チケンヤク</t>
    </rPh>
    <rPh sb="5" eb="7">
      <t>カンリ</t>
    </rPh>
    <phoneticPr fontId="4"/>
  </si>
  <si>
    <t>１．脱落症例研究費</t>
    <rPh sb="2" eb="4">
      <t>ダツラク</t>
    </rPh>
    <rPh sb="4" eb="6">
      <t>ショウレイ</t>
    </rPh>
    <rPh sb="6" eb="9">
      <t>ケンキュウヒ</t>
    </rPh>
    <phoneticPr fontId="4"/>
  </si>
  <si>
    <t>（所属）　　　　　　　　　　（氏名）</t>
    <rPh sb="1" eb="3">
      <t>ショゾク</t>
    </rPh>
    <rPh sb="15" eb="17">
      <t>シメイ</t>
    </rPh>
    <phoneticPr fontId="4"/>
  </si>
  <si>
    <t>１．事務サポート費</t>
    <rPh sb="2" eb="4">
      <t>ジム</t>
    </rPh>
    <rPh sb="8" eb="9">
      <t>ヒ</t>
    </rPh>
    <phoneticPr fontId="3"/>
  </si>
  <si>
    <t>２．施設管理費</t>
    <rPh sb="2" eb="4">
      <t>シセツ</t>
    </rPh>
    <rPh sb="4" eb="7">
      <t>カンリヒ</t>
    </rPh>
    <phoneticPr fontId="4"/>
  </si>
  <si>
    <t>実施体制</t>
    <rPh sb="0" eb="2">
      <t>ジッシ</t>
    </rPh>
    <rPh sb="2" eb="4">
      <t>タイセイ</t>
    </rPh>
    <phoneticPr fontId="4"/>
  </si>
  <si>
    <t>事務局</t>
    <rPh sb="0" eb="3">
      <t>ジムキョク</t>
    </rPh>
    <phoneticPr fontId="4"/>
  </si>
  <si>
    <t>２．ＣＲＣ準備費用</t>
    <rPh sb="5" eb="7">
      <t>ジュンビ</t>
    </rPh>
    <rPh sb="7" eb="9">
      <t>ヒヨウ</t>
    </rPh>
    <phoneticPr fontId="4"/>
  </si>
  <si>
    <t>※プレスクリーニング脱落は、一律30,000円とする</t>
    <rPh sb="10" eb="12">
      <t>ダツラク</t>
    </rPh>
    <rPh sb="14" eb="16">
      <t>イチリツ</t>
    </rPh>
    <rPh sb="22" eb="23">
      <t>エン</t>
    </rPh>
    <phoneticPr fontId="3"/>
  </si>
  <si>
    <t>治験依頼者</t>
  </si>
  <si>
    <t>２．IRB事務局費</t>
    <rPh sb="5" eb="7">
      <t>ジム</t>
    </rPh>
    <rPh sb="7" eb="8">
      <t>キョク</t>
    </rPh>
    <rPh sb="8" eb="9">
      <t>ヒ</t>
    </rPh>
    <phoneticPr fontId="3"/>
  </si>
  <si>
    <t>３．経理事務費用</t>
    <rPh sb="2" eb="4">
      <t>ケイリ</t>
    </rPh>
    <rPh sb="4" eb="6">
      <t>ジム</t>
    </rPh>
    <rPh sb="6" eb="8">
      <t>ヒヨウ</t>
    </rPh>
    <phoneticPr fontId="3"/>
  </si>
  <si>
    <t>４．施設管理費</t>
    <rPh sb="2" eb="4">
      <t>シセツ</t>
    </rPh>
    <rPh sb="4" eb="6">
      <t>カンリ</t>
    </rPh>
    <rPh sb="6" eb="7">
      <t>ヒ</t>
    </rPh>
    <phoneticPr fontId="3"/>
  </si>
  <si>
    <t>３．事務管理準備費用</t>
    <rPh sb="2" eb="4">
      <t>ジム</t>
    </rPh>
    <rPh sb="4" eb="6">
      <t>カンリ</t>
    </rPh>
    <rPh sb="6" eb="8">
      <t>ジュンビ</t>
    </rPh>
    <rPh sb="8" eb="10">
      <t>ヒヨウ</t>
    </rPh>
    <phoneticPr fontId="4"/>
  </si>
  <si>
    <t>来院回数</t>
    <rPh sb="0" eb="2">
      <t>ライイン</t>
    </rPh>
    <rPh sb="2" eb="4">
      <t>カイスウ</t>
    </rPh>
    <phoneticPr fontId="3"/>
  </si>
  <si>
    <t>脱落症例</t>
    <rPh sb="0" eb="2">
      <t>ダツラク</t>
    </rPh>
    <rPh sb="2" eb="4">
      <t>ショウレイ</t>
    </rPh>
    <phoneticPr fontId="4"/>
  </si>
  <si>
    <t>研究費</t>
    <rPh sb="0" eb="2">
      <t>ケンキュウ</t>
    </rPh>
    <rPh sb="2" eb="3">
      <t>ヒ</t>
    </rPh>
    <phoneticPr fontId="3"/>
  </si>
  <si>
    <t>西暦　　　　　年　　　　　月　　　　　日</t>
    <rPh sb="0" eb="2">
      <t>セイレキ</t>
    </rPh>
    <rPh sb="7" eb="8">
      <t>ネン</t>
    </rPh>
    <rPh sb="13" eb="14">
      <t>ガツ</t>
    </rPh>
    <rPh sb="19" eb="20">
      <t>ニチ</t>
    </rPh>
    <phoneticPr fontId="4"/>
  </si>
  <si>
    <t>＝</t>
    <phoneticPr fontId="4"/>
  </si>
  <si>
    <t>研究費ポイント</t>
    <rPh sb="0" eb="2">
      <t>ケンキュウ</t>
    </rPh>
    <rPh sb="2" eb="3">
      <t>ヒ</t>
    </rPh>
    <phoneticPr fontId="4"/>
  </si>
  <si>
    <t>実施計画書番号</t>
    <phoneticPr fontId="4"/>
  </si>
  <si>
    <t>一律</t>
    <rPh sb="0" eb="2">
      <t>イチリツ</t>
    </rPh>
    <phoneticPr fontId="4"/>
  </si>
  <si>
    <t>2年目以降/年</t>
    <rPh sb="1" eb="3">
      <t>ネンメ</t>
    </rPh>
    <rPh sb="3" eb="5">
      <t>イコウ</t>
    </rPh>
    <rPh sb="6" eb="7">
      <t>ネン</t>
    </rPh>
    <phoneticPr fontId="4"/>
  </si>
  <si>
    <t>１．審査費用</t>
    <rPh sb="2" eb="4">
      <t>シンサ</t>
    </rPh>
    <rPh sb="4" eb="5">
      <t>ヒ</t>
    </rPh>
    <rPh sb="5" eb="6">
      <t>ヨウ</t>
    </rPh>
    <phoneticPr fontId="4"/>
  </si>
  <si>
    <t>初回契約時</t>
    <rPh sb="0" eb="2">
      <t>ショカイ</t>
    </rPh>
    <rPh sb="2" eb="4">
      <t>ケイヤク</t>
    </rPh>
    <rPh sb="4" eb="5">
      <t>ジ</t>
    </rPh>
    <phoneticPr fontId="4"/>
  </si>
  <si>
    <t>金　額：（円）</t>
    <rPh sb="0" eb="1">
      <t>カネ</t>
    </rPh>
    <rPh sb="2" eb="3">
      <t>ガク</t>
    </rPh>
    <rPh sb="5" eb="6">
      <t>エン</t>
    </rPh>
    <phoneticPr fontId="4"/>
  </si>
  <si>
    <t>　※契約期間が１年未満の場合は、初回分のみを積算</t>
    <rPh sb="2" eb="4">
      <t>ケイヤク</t>
    </rPh>
    <rPh sb="4" eb="6">
      <t>キカン</t>
    </rPh>
    <rPh sb="8" eb="9">
      <t>ネン</t>
    </rPh>
    <rPh sb="9" eb="11">
      <t>ミマン</t>
    </rPh>
    <rPh sb="12" eb="14">
      <t>バアイ</t>
    </rPh>
    <rPh sb="16" eb="18">
      <t>ショカイ</t>
    </rPh>
    <rPh sb="18" eb="19">
      <t>ブン</t>
    </rPh>
    <rPh sb="22" eb="24">
      <t>セキサン</t>
    </rPh>
    <phoneticPr fontId="4"/>
  </si>
  <si>
    <t>※コメディカル部門</t>
    <rPh sb="7" eb="9">
      <t>ブモン</t>
    </rPh>
    <phoneticPr fontId="4"/>
  </si>
  <si>
    <t>B．総額</t>
    <rPh sb="2" eb="4">
      <t>ソウガク</t>
    </rPh>
    <phoneticPr fontId="4"/>
  </si>
  <si>
    <t>A．総額</t>
    <rPh sb="2" eb="4">
      <t>ソウガク</t>
    </rPh>
    <phoneticPr fontId="4"/>
  </si>
  <si>
    <t>症例登録時</t>
    <rPh sb="0" eb="2">
      <t>ショウレイ</t>
    </rPh>
    <rPh sb="2" eb="4">
      <t>トウロク</t>
    </rPh>
    <rPh sb="4" eb="5">
      <t>ジ</t>
    </rPh>
    <phoneticPr fontId="4"/>
  </si>
  <si>
    <t>（１例につき）</t>
    <rPh sb="2" eb="3">
      <t>レイ</t>
    </rPh>
    <phoneticPr fontId="4"/>
  </si>
  <si>
    <t>※院内ＣＲＣの場合、1ポイント3,500円とする。SMO利用の場合は発生しない</t>
    <rPh sb="1" eb="3">
      <t>インナイ</t>
    </rPh>
    <rPh sb="7" eb="9">
      <t>バアイ</t>
    </rPh>
    <rPh sb="20" eb="21">
      <t>エン</t>
    </rPh>
    <rPh sb="28" eb="30">
      <t>リヨウ</t>
    </rPh>
    <phoneticPr fontId="3"/>
  </si>
  <si>
    <t>※１.事務サポート費に含む</t>
    <rPh sb="3" eb="5">
      <t>ジム</t>
    </rPh>
    <rPh sb="9" eb="10">
      <t>ヒ</t>
    </rPh>
    <rPh sb="11" eb="12">
      <t>フク</t>
    </rPh>
    <phoneticPr fontId="4"/>
  </si>
  <si>
    <t>C．総額</t>
    <rPh sb="2" eb="4">
      <t>ソウガク</t>
    </rPh>
    <phoneticPr fontId="4"/>
  </si>
  <si>
    <t>月額</t>
    <rPh sb="0" eb="2">
      <t>ゲツガク</t>
    </rPh>
    <phoneticPr fontId="3"/>
  </si>
  <si>
    <t>脱落ポイント</t>
    <rPh sb="0" eb="2">
      <t>ダツラク</t>
    </rPh>
    <phoneticPr fontId="4"/>
  </si>
  <si>
    <t>D．総額</t>
    <rPh sb="2" eb="4">
      <t>ソウガク</t>
    </rPh>
    <phoneticPr fontId="4"/>
  </si>
  <si>
    <t>期間開始日</t>
    <rPh sb="0" eb="2">
      <t>キカン</t>
    </rPh>
    <rPh sb="2" eb="4">
      <t>カイシ</t>
    </rPh>
    <rPh sb="4" eb="5">
      <t>ヒ</t>
    </rPh>
    <phoneticPr fontId="3"/>
  </si>
  <si>
    <t>期間終了日</t>
    <rPh sb="0" eb="2">
      <t>キカン</t>
    </rPh>
    <rPh sb="2" eb="4">
      <t>シュウリョウ</t>
    </rPh>
    <rPh sb="4" eb="5">
      <t>ヒ</t>
    </rPh>
    <phoneticPr fontId="3"/>
  </si>
  <si>
    <t>脱落症例数</t>
    <rPh sb="0" eb="2">
      <t>ダツラク</t>
    </rPh>
    <rPh sb="2" eb="4">
      <t>ショウレイ</t>
    </rPh>
    <rPh sb="4" eb="5">
      <t>スウ</t>
    </rPh>
    <phoneticPr fontId="3"/>
  </si>
  <si>
    <t>プレ脱落症例数</t>
    <rPh sb="2" eb="4">
      <t>ダツラク</t>
    </rPh>
    <rPh sb="4" eb="6">
      <t>ショウレイ</t>
    </rPh>
    <rPh sb="6" eb="7">
      <t>スウ</t>
    </rPh>
    <phoneticPr fontId="3"/>
  </si>
  <si>
    <t>消費税（10%）</t>
    <rPh sb="0" eb="3">
      <t>ショウヒゼイ</t>
    </rPh>
    <phoneticPr fontId="4"/>
  </si>
  <si>
    <t>１．被験者負担軽減費</t>
    <rPh sb="2" eb="5">
      <t>ヒケンシャ</t>
    </rPh>
    <rPh sb="5" eb="7">
      <t>フタン</t>
    </rPh>
    <rPh sb="7" eb="9">
      <t>ケイゲン</t>
    </rPh>
    <rPh sb="9" eb="10">
      <t>ヒ</t>
    </rPh>
    <phoneticPr fontId="4"/>
  </si>
  <si>
    <t>B.＜症例実施費＞</t>
    <rPh sb="3" eb="5">
      <t>ショウレイ</t>
    </rPh>
    <rPh sb="5" eb="7">
      <t>ジッシ</t>
    </rPh>
    <rPh sb="7" eb="8">
      <t>ヒ</t>
    </rPh>
    <phoneticPr fontId="4"/>
  </si>
  <si>
    <t>C.＜脱落症例費＞</t>
    <rPh sb="3" eb="5">
      <t>ダツラク</t>
    </rPh>
    <rPh sb="5" eb="7">
      <t>ショウレイ</t>
    </rPh>
    <rPh sb="7" eb="8">
      <t>ヒ</t>
    </rPh>
    <phoneticPr fontId="4"/>
  </si>
  <si>
    <t>D.＜負担軽減費＞</t>
    <rPh sb="3" eb="5">
      <t>フタン</t>
    </rPh>
    <rPh sb="5" eb="7">
      <t>ケイゲン</t>
    </rPh>
    <rPh sb="7" eb="8">
      <t>ヒ</t>
    </rPh>
    <phoneticPr fontId="4"/>
  </si>
  <si>
    <t>E.＜事務局運営費＞</t>
    <rPh sb="3" eb="6">
      <t>ジムキョク</t>
    </rPh>
    <rPh sb="6" eb="8">
      <t>ウンエイ</t>
    </rPh>
    <rPh sb="8" eb="9">
      <t>ヒ</t>
    </rPh>
    <phoneticPr fontId="4"/>
  </si>
  <si>
    <t>E．総額</t>
    <rPh sb="2" eb="4">
      <t>ソウガク</t>
    </rPh>
    <phoneticPr fontId="4"/>
  </si>
  <si>
    <t>審査区分</t>
    <rPh sb="0" eb="2">
      <t>シンサ</t>
    </rPh>
    <rPh sb="2" eb="4">
      <t>クブン</t>
    </rPh>
    <phoneticPr fontId="4"/>
  </si>
  <si>
    <t>実績症例数</t>
    <rPh sb="0" eb="2">
      <t>ジッセキ</t>
    </rPh>
    <rPh sb="2" eb="4">
      <t>ショウレイ</t>
    </rPh>
    <rPh sb="4" eb="5">
      <t>スウ</t>
    </rPh>
    <phoneticPr fontId="4"/>
  </si>
  <si>
    <t>月数</t>
    <rPh sb="0" eb="2">
      <t>ツキスウ</t>
    </rPh>
    <phoneticPr fontId="4"/>
  </si>
  <si>
    <t>CRC</t>
  </si>
  <si>
    <t>D 合計</t>
    <rPh sb="2" eb="4">
      <t>ゴウケイ</t>
    </rPh>
    <phoneticPr fontId="4"/>
  </si>
  <si>
    <t>※上記費用　１　の30％　（課税対象）</t>
    <rPh sb="1" eb="3">
      <t>ジョウキ</t>
    </rPh>
    <rPh sb="3" eb="5">
      <t>ヒヨウ</t>
    </rPh>
    <rPh sb="14" eb="16">
      <t>カゼイ</t>
    </rPh>
    <rPh sb="16" eb="18">
      <t>タイショウ</t>
    </rPh>
    <phoneticPr fontId="4"/>
  </si>
  <si>
    <t>A～C・E 合計</t>
    <rPh sb="6" eb="8">
      <t>ゴウケイ</t>
    </rPh>
    <phoneticPr fontId="4"/>
  </si>
  <si>
    <t>課税対象</t>
    <rPh sb="0" eb="2">
      <t>カゼイ</t>
    </rPh>
    <rPh sb="2" eb="4">
      <t>タイショウ</t>
    </rPh>
    <phoneticPr fontId="4"/>
  </si>
  <si>
    <t>総計</t>
    <rPh sb="0" eb="2">
      <t>ソウケイ</t>
    </rPh>
    <phoneticPr fontId="4"/>
  </si>
  <si>
    <t>プレ脱落</t>
    <phoneticPr fontId="4"/>
  </si>
  <si>
    <t>MRI</t>
    <phoneticPr fontId="4"/>
  </si>
  <si>
    <t>眼科</t>
    <rPh sb="0" eb="2">
      <t>ガンカ</t>
    </rPh>
    <phoneticPr fontId="4"/>
  </si>
  <si>
    <t>PET</t>
    <phoneticPr fontId="4"/>
  </si>
  <si>
    <t>骨シンチ</t>
    <rPh sb="0" eb="1">
      <t>ホネ</t>
    </rPh>
    <phoneticPr fontId="4"/>
  </si>
  <si>
    <t>-</t>
  </si>
  <si>
    <t>研究開始日</t>
    <rPh sb="0" eb="2">
      <t>ケンキュウ</t>
    </rPh>
    <rPh sb="2" eb="4">
      <t>カイシ</t>
    </rPh>
    <rPh sb="4" eb="5">
      <t>ヒ</t>
    </rPh>
    <phoneticPr fontId="4"/>
  </si>
  <si>
    <t>研究終了日</t>
    <rPh sb="0" eb="2">
      <t>ケンキュウ</t>
    </rPh>
    <rPh sb="2" eb="5">
      <t>シュウリョウビ</t>
    </rPh>
    <phoneticPr fontId="4"/>
  </si>
  <si>
    <t>放射線治療</t>
    <rPh sb="0" eb="3">
      <t>ホウシャセン</t>
    </rPh>
    <rPh sb="3" eb="5">
      <t>チリョウ</t>
    </rPh>
    <phoneticPr fontId="4"/>
  </si>
  <si>
    <t>納入総額</t>
    <rPh sb="0" eb="2">
      <t>ノウニュウ</t>
    </rPh>
    <rPh sb="2" eb="4">
      <t>ソウガク</t>
    </rPh>
    <phoneticPr fontId="4"/>
  </si>
  <si>
    <t>×　　単価</t>
    <rPh sb="3" eb="5">
      <t>タンカ</t>
    </rPh>
    <phoneticPr fontId="4"/>
  </si>
  <si>
    <t>≪算出内訳≫</t>
    <rPh sb="1" eb="3">
      <t>サンシュツ</t>
    </rPh>
    <rPh sb="3" eb="5">
      <t>ウチワケ</t>
    </rPh>
    <phoneticPr fontId="4"/>
  </si>
  <si>
    <t>≪納入すべき費用と消費税≫</t>
    <rPh sb="1" eb="3">
      <t>ノウニュウ</t>
    </rPh>
    <rPh sb="6" eb="8">
      <t>ヒヨウ</t>
    </rPh>
    <rPh sb="9" eb="12">
      <t>ショウヒゼイ</t>
    </rPh>
    <phoneticPr fontId="4"/>
  </si>
  <si>
    <t>臨床試験研究費算定明細書</t>
    <phoneticPr fontId="4"/>
  </si>
  <si>
    <t>※１症例につき、400,000円とする</t>
    <phoneticPr fontId="4"/>
  </si>
  <si>
    <t>薬剤ポイント</t>
    <rPh sb="0" eb="1">
      <t>クスリ</t>
    </rPh>
    <rPh sb="1" eb="2">
      <t>ザイ</t>
    </rPh>
    <phoneticPr fontId="4"/>
  </si>
  <si>
    <t>A.＜契約費＞</t>
    <rPh sb="3" eb="5">
      <t>ケイヤク</t>
    </rPh>
    <phoneticPr fontId="4"/>
  </si>
  <si>
    <t>※上記費用　１～３　の30％</t>
    <rPh sb="1" eb="3">
      <t>ジョウキ</t>
    </rPh>
    <rPh sb="3" eb="5">
      <t>ヒヨウ</t>
    </rPh>
    <phoneticPr fontId="4"/>
  </si>
  <si>
    <t>※上記費用　１～２　の10％</t>
    <rPh sb="1" eb="3">
      <t>ジョウキ</t>
    </rPh>
    <rPh sb="3" eb="5">
      <t>ヒヨウ</t>
    </rPh>
    <phoneticPr fontId="4"/>
  </si>
  <si>
    <t>※上記費用　１　の30％</t>
    <rPh sb="1" eb="3">
      <t>ジョウキ</t>
    </rPh>
    <rPh sb="3" eb="5">
      <t>ヒヨウ</t>
    </rPh>
    <phoneticPr fontId="4"/>
  </si>
  <si>
    <t>A.　契約費</t>
    <rPh sb="3" eb="5">
      <t>ケイヤク</t>
    </rPh>
    <phoneticPr fontId="4"/>
  </si>
  <si>
    <t>B.　症例実施費</t>
    <rPh sb="3" eb="5">
      <t>ショウレイ</t>
    </rPh>
    <rPh sb="5" eb="7">
      <t>ジッシ</t>
    </rPh>
    <rPh sb="7" eb="8">
      <t>ヒ</t>
    </rPh>
    <phoneticPr fontId="4"/>
  </si>
  <si>
    <t>C.　脱落症例費</t>
    <rPh sb="3" eb="5">
      <t>ダツラク</t>
    </rPh>
    <rPh sb="5" eb="7">
      <t>ショウレイ</t>
    </rPh>
    <rPh sb="7" eb="8">
      <t>ヒ</t>
    </rPh>
    <phoneticPr fontId="4"/>
  </si>
  <si>
    <t>C.　プレ脱落症例費</t>
    <rPh sb="5" eb="7">
      <t>ダツラク</t>
    </rPh>
    <rPh sb="7" eb="9">
      <t>ショウレイ</t>
    </rPh>
    <rPh sb="9" eb="10">
      <t>ヒ</t>
    </rPh>
    <phoneticPr fontId="4"/>
  </si>
  <si>
    <t>D.　負担軽減費</t>
    <rPh sb="3" eb="5">
      <t>フタン</t>
    </rPh>
    <rPh sb="5" eb="7">
      <t>ケイゲン</t>
    </rPh>
    <rPh sb="7" eb="8">
      <t>ヒ</t>
    </rPh>
    <phoneticPr fontId="4"/>
  </si>
  <si>
    <t>E.　事務局運営費</t>
    <rPh sb="3" eb="6">
      <t>ジムキョク</t>
    </rPh>
    <rPh sb="6" eb="8">
      <t>ウンエイ</t>
    </rPh>
    <rPh sb="8" eb="9">
      <t>ヒ</t>
    </rPh>
    <phoneticPr fontId="4"/>
  </si>
  <si>
    <t>※院内事務局の場合、24000円/月とする。SMO利用の場合は、12,000円/月に減ずる</t>
    <rPh sb="1" eb="3">
      <t>インナイ</t>
    </rPh>
    <rPh sb="3" eb="6">
      <t>ジムキョク</t>
    </rPh>
    <rPh sb="7" eb="9">
      <t>バアイ</t>
    </rPh>
    <rPh sb="15" eb="16">
      <t>エン</t>
    </rPh>
    <rPh sb="17" eb="18">
      <t>ツキ</t>
    </rPh>
    <rPh sb="40" eb="41">
      <t>ツキ</t>
    </rPh>
    <phoneticPr fontId="3"/>
  </si>
  <si>
    <t>≪提出時モニター入力欄≫</t>
    <rPh sb="1" eb="3">
      <t>テイシュツ</t>
    </rPh>
    <rPh sb="3" eb="4">
      <t>ジ</t>
    </rPh>
    <rPh sb="8" eb="10">
      <t>ニュウリョク</t>
    </rPh>
    <rPh sb="10" eb="11">
      <t>ラン</t>
    </rPh>
    <phoneticPr fontId="4"/>
  </si>
  <si>
    <t>※該当するグレー箇所を、選択/入力してください</t>
    <rPh sb="1" eb="3">
      <t>ガイトウ</t>
    </rPh>
    <rPh sb="8" eb="10">
      <t>カショ</t>
    </rPh>
    <rPh sb="12" eb="14">
      <t>センタク</t>
    </rPh>
    <rPh sb="15" eb="17">
      <t>ニュウリョク</t>
    </rPh>
    <phoneticPr fontId="4"/>
  </si>
  <si>
    <t>　※院内ＣＲＣの場合のみ算定（待機費用含む）</t>
    <rPh sb="2" eb="4">
      <t>インナイ</t>
    </rPh>
    <rPh sb="8" eb="10">
      <t>バアイ</t>
    </rPh>
    <rPh sb="12" eb="14">
      <t>サンテイ</t>
    </rPh>
    <rPh sb="15" eb="17">
      <t>タイキ</t>
    </rPh>
    <rPh sb="17" eb="19">
      <t>ヒヨウ</t>
    </rPh>
    <rPh sb="19" eb="20">
      <t>フク</t>
    </rPh>
    <phoneticPr fontId="3"/>
  </si>
  <si>
    <t>４．ＣＲＣ費用</t>
    <rPh sb="5" eb="7">
      <t>ヒヨウ</t>
    </rPh>
    <phoneticPr fontId="3"/>
  </si>
  <si>
    <t>５．施設管理費</t>
    <rPh sb="2" eb="4">
      <t>シセツ</t>
    </rPh>
    <rPh sb="4" eb="7">
      <t>カンリヒ</t>
    </rPh>
    <phoneticPr fontId="4"/>
  </si>
  <si>
    <t>６．放射線療法費用</t>
    <rPh sb="2" eb="5">
      <t>ホウシャセン</t>
    </rPh>
    <rPh sb="5" eb="7">
      <t>リョウホウ</t>
    </rPh>
    <rPh sb="7" eb="9">
      <t>ヒヨウ</t>
    </rPh>
    <phoneticPr fontId="4"/>
  </si>
  <si>
    <t>□治験　■製造販売後臨床試験　□拡大治験</t>
    <rPh sb="16" eb="18">
      <t>カクダイ</t>
    </rPh>
    <rPh sb="18" eb="20">
      <t>チケン</t>
    </rPh>
    <phoneticPr fontId="4"/>
  </si>
  <si>
    <t>□医薬品　□医療機器　□再生医療</t>
    <phoneticPr fontId="4"/>
  </si>
  <si>
    <t>（大）書式７</t>
    <rPh sb="1" eb="2">
      <t>ダイ</t>
    </rPh>
    <rPh sb="3" eb="5">
      <t>ショシキ</t>
    </rPh>
    <phoneticPr fontId="4"/>
  </si>
  <si>
    <t>×0.8　＝</t>
    <phoneticPr fontId="4"/>
  </si>
  <si>
    <t>（外部委託）</t>
    <rPh sb="1" eb="3">
      <t>ガイブ</t>
    </rPh>
    <rPh sb="3" eb="5">
      <t>イタク</t>
    </rPh>
    <phoneticPr fontId="4"/>
  </si>
  <si>
    <t>不課税</t>
    <rPh sb="0" eb="3">
      <t>フカゼイ</t>
    </rPh>
    <phoneticPr fontId="4"/>
  </si>
  <si>
    <t>※上記費用　１～４　の30％</t>
    <rPh sb="1" eb="3">
      <t>ジョウキ</t>
    </rPh>
    <rPh sb="3" eb="5">
      <t>ヒヨウ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</si>
</sst>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General&quot;例&quot;"/>
    <numFmt numFmtId="177" formatCode="#,##0_ "/>
    <numFmt numFmtId="178" formatCode="###,###,###&quot;円&quot;"/>
    <numFmt numFmtId="179" formatCode="###,###,###\ &quot;円&quot;"/>
    <numFmt numFmtId="180" formatCode="[$-F800]dddd\,\ mmmm\ dd\,\ yyyy"/>
    <numFmt numFmtId="181" formatCode="yyyy\ &quot;年&quot;\ m\ &quot;月&quot;d\ &quot;日&quot;\ &quot;～&quot;"/>
    <numFmt numFmtId="182" formatCode="###\ &quot;ヶ月&quot;"/>
    <numFmt numFmtId="183" formatCode="&quot;（Ver.&quot;\ ##\ &quot;）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23" xfId="2" applyFont="1" applyBorder="1" applyAlignment="1">
      <alignment vertical="center"/>
    </xf>
    <xf numFmtId="0" fontId="8" fillId="0" borderId="28" xfId="2" applyFont="1" applyBorder="1" applyAlignment="1">
      <alignment vertical="center"/>
    </xf>
    <xf numFmtId="14" fontId="2" fillId="0" borderId="0" xfId="2" applyNumberFormat="1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/>
    </xf>
    <xf numFmtId="38" fontId="2" fillId="0" borderId="0" xfId="2" applyNumberFormat="1" applyFont="1" applyFill="1" applyBorder="1" applyAlignment="1">
      <alignment vertical="center"/>
    </xf>
    <xf numFmtId="0" fontId="9" fillId="0" borderId="31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177" fontId="2" fillId="0" borderId="16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2" fillId="0" borderId="21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center" vertical="center"/>
    </xf>
    <xf numFmtId="178" fontId="2" fillId="3" borderId="34" xfId="2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0" borderId="16" xfId="1" applyFont="1" applyFill="1" applyBorder="1" applyAlignment="1">
      <alignment vertical="center" wrapText="1"/>
    </xf>
    <xf numFmtId="0" fontId="2" fillId="0" borderId="17" xfId="2" applyFont="1" applyFill="1" applyBorder="1" applyAlignment="1">
      <alignment horizontal="distributed" vertical="center"/>
    </xf>
    <xf numFmtId="180" fontId="2" fillId="0" borderId="34" xfId="2" applyNumberFormat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 wrapText="1"/>
    </xf>
    <xf numFmtId="179" fontId="14" fillId="0" borderId="0" xfId="1" applyNumberFormat="1" applyFont="1" applyFill="1" applyBorder="1" applyAlignment="1">
      <alignment vertical="center"/>
    </xf>
    <xf numFmtId="179" fontId="2" fillId="0" borderId="16" xfId="1" applyNumberFormat="1" applyFont="1" applyFill="1" applyBorder="1" applyAlignment="1">
      <alignment vertical="center"/>
    </xf>
    <xf numFmtId="0" fontId="8" fillId="0" borderId="23" xfId="2" applyFont="1" applyBorder="1" applyAlignment="1">
      <alignment vertical="center"/>
    </xf>
    <xf numFmtId="179" fontId="2" fillId="0" borderId="16" xfId="2" applyNumberFormat="1" applyFont="1" applyFill="1" applyBorder="1" applyAlignment="1">
      <alignment vertical="center"/>
    </xf>
    <xf numFmtId="179" fontId="2" fillId="0" borderId="26" xfId="2" applyNumberFormat="1" applyFont="1" applyFill="1" applyBorder="1" applyAlignment="1">
      <alignment horizontal="center" vertical="center"/>
    </xf>
    <xf numFmtId="179" fontId="14" fillId="0" borderId="26" xfId="3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/>
    </xf>
    <xf numFmtId="179" fontId="2" fillId="0" borderId="15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 wrapText="1"/>
    </xf>
    <xf numFmtId="38" fontId="2" fillId="3" borderId="5" xfId="1" applyFont="1" applyFill="1" applyBorder="1" applyAlignment="1">
      <alignment horizontal="center" vertical="center"/>
    </xf>
    <xf numFmtId="38" fontId="14" fillId="3" borderId="5" xfId="1" applyFont="1" applyFill="1" applyBorder="1" applyAlignment="1">
      <alignment vertical="center"/>
    </xf>
    <xf numFmtId="38" fontId="14" fillId="3" borderId="5" xfId="1" applyFont="1" applyFill="1" applyBorder="1" applyAlignment="1">
      <alignment horizontal="right" vertical="center"/>
    </xf>
    <xf numFmtId="38" fontId="8" fillId="3" borderId="39" xfId="1" applyFont="1" applyFill="1" applyBorder="1" applyAlignment="1">
      <alignment vertical="center"/>
    </xf>
    <xf numFmtId="38" fontId="2" fillId="3" borderId="5" xfId="1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38" fontId="2" fillId="3" borderId="5" xfId="1" applyFont="1" applyFill="1" applyBorder="1" applyAlignment="1">
      <alignment horizontal="right" vertical="center"/>
    </xf>
    <xf numFmtId="38" fontId="14" fillId="3" borderId="32" xfId="1" applyFont="1" applyFill="1" applyBorder="1" applyAlignment="1">
      <alignment horizontal="right" vertical="center"/>
    </xf>
    <xf numFmtId="0" fontId="8" fillId="3" borderId="40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179" fontId="14" fillId="3" borderId="43" xfId="3" applyNumberFormat="1" applyFont="1" applyFill="1" applyBorder="1" applyAlignment="1">
      <alignment vertical="center"/>
    </xf>
    <xf numFmtId="38" fontId="14" fillId="0" borderId="16" xfId="3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 shrinkToFit="1"/>
    </xf>
    <xf numFmtId="38" fontId="9" fillId="0" borderId="31" xfId="1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0" xfId="3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179" fontId="5" fillId="0" borderId="16" xfId="2" applyNumberFormat="1" applyFont="1" applyFill="1" applyBorder="1" applyAlignment="1">
      <alignment vertical="center"/>
    </xf>
    <xf numFmtId="38" fontId="8" fillId="3" borderId="12" xfId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79" fontId="2" fillId="0" borderId="26" xfId="2" applyNumberFormat="1" applyFont="1" applyFill="1" applyBorder="1" applyAlignment="1">
      <alignment vertical="center"/>
    </xf>
    <xf numFmtId="179" fontId="14" fillId="0" borderId="15" xfId="4" applyNumberFormat="1" applyFont="1" applyFill="1" applyBorder="1" applyAlignment="1">
      <alignment horizontal="right" vertical="center"/>
    </xf>
    <xf numFmtId="179" fontId="9" fillId="0" borderId="13" xfId="2" applyNumberFormat="1" applyFont="1" applyFill="1" applyBorder="1" applyAlignment="1">
      <alignment vertical="center"/>
    </xf>
    <xf numFmtId="179" fontId="2" fillId="0" borderId="13" xfId="2" applyNumberFormat="1" applyFont="1" applyFill="1" applyBorder="1" applyAlignment="1">
      <alignment vertical="center"/>
    </xf>
    <xf numFmtId="179" fontId="2" fillId="0" borderId="15" xfId="2" applyNumberFormat="1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vertical="center"/>
    </xf>
    <xf numFmtId="38" fontId="2" fillId="3" borderId="42" xfId="1" applyFont="1" applyFill="1" applyBorder="1" applyAlignment="1">
      <alignment vertical="center"/>
    </xf>
    <xf numFmtId="0" fontId="5" fillId="3" borderId="42" xfId="2" applyFont="1" applyFill="1" applyBorder="1" applyAlignment="1">
      <alignment horizontal="right" vertical="center"/>
    </xf>
    <xf numFmtId="179" fontId="2" fillId="3" borderId="42" xfId="1" applyNumberFormat="1" applyFont="1" applyFill="1" applyBorder="1" applyAlignment="1">
      <alignment vertical="center"/>
    </xf>
    <xf numFmtId="3" fontId="2" fillId="3" borderId="42" xfId="2" applyNumberFormat="1" applyFont="1" applyFill="1" applyBorder="1" applyAlignment="1">
      <alignment horizontal="center" vertical="center"/>
    </xf>
    <xf numFmtId="179" fontId="14" fillId="3" borderId="42" xfId="1" applyNumberFormat="1" applyFont="1" applyFill="1" applyBorder="1" applyAlignment="1">
      <alignment vertical="center"/>
    </xf>
    <xf numFmtId="0" fontId="5" fillId="0" borderId="44" xfId="2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0" fontId="5" fillId="0" borderId="45" xfId="2" applyFont="1" applyFill="1" applyBorder="1" applyAlignment="1">
      <alignment horizontal="right" vertical="center"/>
    </xf>
    <xf numFmtId="179" fontId="2" fillId="0" borderId="45" xfId="1" applyNumberFormat="1" applyFont="1" applyFill="1" applyBorder="1" applyAlignment="1">
      <alignment vertical="center"/>
    </xf>
    <xf numFmtId="3" fontId="2" fillId="0" borderId="45" xfId="2" applyNumberFormat="1" applyFont="1" applyFill="1" applyBorder="1" applyAlignment="1">
      <alignment horizontal="center" vertical="center"/>
    </xf>
    <xf numFmtId="179" fontId="14" fillId="0" borderId="46" xfId="3" applyNumberFormat="1" applyFont="1" applyFill="1" applyBorder="1" applyAlignment="1">
      <alignment vertical="center"/>
    </xf>
    <xf numFmtId="183" fontId="2" fillId="4" borderId="0" xfId="2" applyNumberFormat="1" applyFont="1" applyFill="1" applyAlignment="1">
      <alignment horizontal="center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38" fontId="2" fillId="5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5" borderId="10" xfId="1" applyFont="1" applyFill="1" applyBorder="1" applyAlignment="1">
      <alignment vertical="center"/>
    </xf>
    <xf numFmtId="0" fontId="2" fillId="5" borderId="21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distributed" vertical="center"/>
    </xf>
    <xf numFmtId="0" fontId="2" fillId="0" borderId="48" xfId="2" applyNumberFormat="1" applyFont="1" applyFill="1" applyBorder="1" applyAlignment="1">
      <alignment horizontal="center" vertical="center"/>
    </xf>
    <xf numFmtId="176" fontId="2" fillId="0" borderId="48" xfId="2" applyNumberFormat="1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181" fontId="2" fillId="0" borderId="48" xfId="2" applyNumberFormat="1" applyFont="1" applyFill="1" applyBorder="1" applyAlignment="1">
      <alignment horizontal="center" vertical="center"/>
    </xf>
    <xf numFmtId="0" fontId="2" fillId="4" borderId="49" xfId="2" applyFont="1" applyFill="1" applyBorder="1" applyAlignment="1">
      <alignment horizontal="center" vertical="center"/>
    </xf>
    <xf numFmtId="38" fontId="2" fillId="4" borderId="49" xfId="1" applyFont="1" applyFill="1" applyBorder="1" applyAlignment="1">
      <alignment horizontal="center" vertical="center"/>
    </xf>
    <xf numFmtId="49" fontId="2" fillId="4" borderId="52" xfId="2" applyNumberFormat="1" applyFont="1" applyFill="1" applyBorder="1" applyAlignment="1">
      <alignment horizontal="center" vertical="center"/>
    </xf>
    <xf numFmtId="38" fontId="2" fillId="4" borderId="52" xfId="1" applyFont="1" applyFill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4" borderId="52" xfId="2" applyFont="1" applyFill="1" applyBorder="1" applyAlignment="1">
      <alignment horizontal="center" vertical="center"/>
    </xf>
    <xf numFmtId="0" fontId="2" fillId="4" borderId="49" xfId="2" applyNumberFormat="1" applyFont="1" applyFill="1" applyBorder="1" applyAlignment="1">
      <alignment horizontal="center" vertical="center"/>
    </xf>
    <xf numFmtId="0" fontId="2" fillId="0" borderId="50" xfId="2" applyNumberFormat="1" applyFont="1" applyFill="1" applyBorder="1" applyAlignment="1">
      <alignment horizontal="center" vertical="center"/>
    </xf>
    <xf numFmtId="14" fontId="2" fillId="4" borderId="37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4" fontId="2" fillId="4" borderId="35" xfId="2" applyNumberFormat="1" applyFont="1" applyFill="1" applyBorder="1" applyAlignment="1">
      <alignment horizontal="center" vertical="center" shrinkToFit="1"/>
    </xf>
    <xf numFmtId="182" fontId="2" fillId="0" borderId="22" xfId="2" applyNumberFormat="1" applyFont="1" applyFill="1" applyBorder="1" applyAlignment="1">
      <alignment vertical="center"/>
    </xf>
    <xf numFmtId="0" fontId="2" fillId="4" borderId="53" xfId="2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0" fontId="2" fillId="4" borderId="51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 shrinkToFit="1"/>
    </xf>
    <xf numFmtId="179" fontId="2" fillId="0" borderId="48" xfId="2" applyNumberFormat="1" applyFont="1" applyFill="1" applyBorder="1" applyAlignment="1">
      <alignment horizontal="center" vertical="center" shrinkToFit="1"/>
    </xf>
    <xf numFmtId="0" fontId="2" fillId="4" borderId="49" xfId="2" applyFont="1" applyFill="1" applyBorder="1" applyAlignment="1">
      <alignment horizontal="center" vertical="center" shrinkToFit="1"/>
    </xf>
    <xf numFmtId="14" fontId="2" fillId="4" borderId="49" xfId="2" applyNumberFormat="1" applyFont="1" applyFill="1" applyBorder="1" applyAlignment="1">
      <alignment horizontal="center" vertical="center" shrinkToFit="1"/>
    </xf>
    <xf numFmtId="14" fontId="14" fillId="4" borderId="49" xfId="3" applyNumberFormat="1" applyFont="1" applyFill="1" applyBorder="1" applyAlignment="1">
      <alignment horizontal="center" vertical="center" shrinkToFit="1"/>
    </xf>
    <xf numFmtId="0" fontId="2" fillId="4" borderId="49" xfId="2" applyNumberFormat="1" applyFont="1" applyFill="1" applyBorder="1" applyAlignment="1">
      <alignment horizontal="center" vertical="center" shrinkToFit="1"/>
    </xf>
    <xf numFmtId="0" fontId="14" fillId="4" borderId="49" xfId="3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vertical="center"/>
    </xf>
    <xf numFmtId="0" fontId="14" fillId="0" borderId="48" xfId="3" applyNumberFormat="1" applyFont="1" applyFill="1" applyBorder="1" applyAlignment="1">
      <alignment horizontal="center" vertical="center"/>
    </xf>
    <xf numFmtId="0" fontId="2" fillId="0" borderId="49" xfId="2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38" fontId="17" fillId="0" borderId="16" xfId="3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38" fontId="2" fillId="5" borderId="22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vertical="center"/>
    </xf>
    <xf numFmtId="38" fontId="16" fillId="0" borderId="54" xfId="2" applyNumberFormat="1" applyFont="1" applyFill="1" applyBorder="1" applyAlignment="1">
      <alignment vertical="center"/>
    </xf>
    <xf numFmtId="0" fontId="2" fillId="2" borderId="55" xfId="2" applyFont="1" applyFill="1" applyBorder="1" applyAlignment="1">
      <alignment horizontal="center" vertical="center"/>
    </xf>
    <xf numFmtId="38" fontId="2" fillId="2" borderId="56" xfId="1" applyFont="1" applyFill="1" applyBorder="1" applyAlignment="1">
      <alignment vertical="center"/>
    </xf>
    <xf numFmtId="38" fontId="2" fillId="2" borderId="57" xfId="2" applyNumberFormat="1" applyFont="1" applyFill="1" applyBorder="1" applyAlignment="1">
      <alignment vertical="center"/>
    </xf>
    <xf numFmtId="38" fontId="7" fillId="0" borderId="17" xfId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16" xfId="2" applyFont="1" applyFill="1" applyBorder="1" applyAlignment="1">
      <alignment vertical="center"/>
    </xf>
    <xf numFmtId="179" fontId="8" fillId="3" borderId="2" xfId="2" applyNumberFormat="1" applyFont="1" applyFill="1" applyBorder="1" applyAlignment="1">
      <alignment vertical="center"/>
    </xf>
    <xf numFmtId="179" fontId="8" fillId="3" borderId="3" xfId="2" applyNumberFormat="1" applyFont="1" applyFill="1" applyBorder="1" applyAlignment="1">
      <alignment vertical="center"/>
    </xf>
    <xf numFmtId="0" fontId="2" fillId="4" borderId="0" xfId="2" applyFont="1" applyFill="1" applyAlignment="1">
      <alignment horizontal="right" vertical="center"/>
    </xf>
    <xf numFmtId="0" fontId="2" fillId="4" borderId="18" xfId="2" applyFont="1" applyFill="1" applyBorder="1" applyAlignment="1">
      <alignment horizontal="center" vertical="center" wrapText="1"/>
    </xf>
    <xf numFmtId="0" fontId="2" fillId="4" borderId="19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181" fontId="2" fillId="4" borderId="7" xfId="2" applyNumberFormat="1" applyFont="1" applyFill="1" applyBorder="1" applyAlignment="1">
      <alignment vertical="center"/>
    </xf>
    <xf numFmtId="181" fontId="2" fillId="4" borderId="9" xfId="2" applyNumberFormat="1" applyFont="1" applyFill="1" applyBorder="1" applyAlignment="1">
      <alignment vertical="center"/>
    </xf>
    <xf numFmtId="181" fontId="2" fillId="4" borderId="8" xfId="2" applyNumberFormat="1" applyFont="1" applyFill="1" applyBorder="1" applyAlignment="1">
      <alignment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 wrapText="1"/>
    </xf>
    <xf numFmtId="0" fontId="6" fillId="0" borderId="22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distributed" vertical="center"/>
    </xf>
    <xf numFmtId="0" fontId="13" fillId="0" borderId="11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vertical="center" wrapText="1"/>
    </xf>
    <xf numFmtId="0" fontId="6" fillId="0" borderId="36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</cellXfs>
  <cellStyles count="5">
    <cellStyle name="桁区切り" xfId="1" builtinId="6"/>
    <cellStyle name="桁区切り 2" xfId="3"/>
    <cellStyle name="桁区切り 2 2" xfId="4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212914</xdr:colOff>
      <xdr:row>53</xdr:row>
      <xdr:rowOff>67235</xdr:rowOff>
    </xdr:from>
    <xdr:to>
      <xdr:col>2</xdr:col>
      <xdr:colOff>728384</xdr:colOff>
      <xdr:row>54</xdr:row>
      <xdr:rowOff>212912</xdr:rowOff>
    </xdr:to>
    <xdr:sp macro="" textlink="">
      <xdr:nvSpPr>
        <xdr:cNvPr id="3" name="右矢印 2"/>
        <xdr:cNvSpPr/>
      </xdr:nvSpPr>
      <xdr:spPr>
        <a:xfrm>
          <a:off x="2746564" y="12630710"/>
          <a:ext cx="515470" cy="412377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9"/>
  <sheetViews>
    <sheetView showGridLines="0" tabSelected="1" view="pageBreakPreview" zoomScale="85" zoomScaleNormal="85" zoomScaleSheetLayoutView="85" workbookViewId="0">
      <selection activeCell="L21" sqref="L21"/>
    </sheetView>
  </sheetViews>
  <sheetFormatPr defaultRowHeight="13.5" x14ac:dyDescent="0.15"/>
  <cols>
    <col min="1" max="1" width="20.75" style="7" customWidth="1"/>
    <col min="2" max="3" width="12.5" style="7" customWidth="1"/>
    <col min="4" max="4" width="12.125" style="22" customWidth="1"/>
    <col min="5" max="5" width="12.125" style="7" customWidth="1"/>
    <col min="6" max="6" width="12.125" style="22" customWidth="1"/>
    <col min="7" max="7" width="12.125" style="7" customWidth="1"/>
    <col min="8" max="8" width="12.5" style="7" customWidth="1"/>
    <col min="9" max="10" width="9" style="7"/>
    <col min="11" max="11" width="10.5" style="7" bestFit="1" customWidth="1"/>
    <col min="12" max="16384" width="9" style="7"/>
  </cols>
  <sheetData>
    <row r="1" spans="1:14" s="1" customFormat="1" ht="16.5" customHeight="1" x14ac:dyDescent="0.15">
      <c r="A1" s="7" t="s">
        <v>105</v>
      </c>
      <c r="B1" s="7"/>
      <c r="C1" s="7"/>
      <c r="D1" s="22"/>
      <c r="E1" s="138" t="s">
        <v>1</v>
      </c>
      <c r="F1" s="158"/>
      <c r="G1" s="158"/>
      <c r="H1" s="159"/>
    </row>
    <row r="2" spans="1:14" s="1" customFormat="1" ht="15" customHeight="1" x14ac:dyDescent="0.15">
      <c r="A2" s="7"/>
      <c r="B2" s="7"/>
      <c r="C2" s="7"/>
      <c r="D2" s="22"/>
      <c r="E2" s="160" t="s">
        <v>2</v>
      </c>
      <c r="F2" s="162" t="s">
        <v>103</v>
      </c>
      <c r="G2" s="162"/>
      <c r="H2" s="163"/>
    </row>
    <row r="3" spans="1:14" s="1" customFormat="1" ht="15" customHeight="1" thickBot="1" x14ac:dyDescent="0.2">
      <c r="A3" s="164" t="s">
        <v>83</v>
      </c>
      <c r="B3" s="164"/>
      <c r="C3" s="164"/>
      <c r="D3" s="18"/>
      <c r="E3" s="161"/>
      <c r="F3" s="166" t="s">
        <v>104</v>
      </c>
      <c r="G3" s="166"/>
      <c r="H3" s="167"/>
    </row>
    <row r="4" spans="1:14" s="1" customFormat="1" ht="15" customHeight="1" x14ac:dyDescent="0.15">
      <c r="A4" s="165"/>
      <c r="B4" s="165"/>
      <c r="C4" s="165"/>
      <c r="D4" s="18"/>
      <c r="E4" s="26"/>
      <c r="F4" s="168"/>
      <c r="G4" s="168"/>
      <c r="H4" s="168"/>
    </row>
    <row r="5" spans="1:14" s="1" customFormat="1" ht="14.25" customHeight="1" x14ac:dyDescent="0.15">
      <c r="A5" s="142"/>
      <c r="B5" s="7"/>
      <c r="C5" s="7"/>
      <c r="D5" s="22"/>
      <c r="E5" s="146" t="s">
        <v>29</v>
      </c>
      <c r="F5" s="146"/>
      <c r="G5" s="146"/>
      <c r="H5" s="86">
        <v>1</v>
      </c>
    </row>
    <row r="6" spans="1:14" s="1" customFormat="1" ht="14.25" customHeight="1" thickBot="1" x14ac:dyDescent="0.2">
      <c r="A6" s="143"/>
      <c r="B6" s="8"/>
      <c r="C6" s="8"/>
      <c r="D6" s="23"/>
      <c r="E6" s="8"/>
      <c r="F6" s="23"/>
      <c r="G6" s="8"/>
      <c r="H6" s="8"/>
      <c r="K6" s="18"/>
      <c r="L6" s="18"/>
      <c r="M6" s="18"/>
      <c r="N6" s="18"/>
    </row>
    <row r="7" spans="1:14" s="1" customFormat="1" ht="21" customHeight="1" x14ac:dyDescent="0.15">
      <c r="A7" s="24" t="s">
        <v>21</v>
      </c>
      <c r="B7" s="147"/>
      <c r="C7" s="148"/>
      <c r="D7" s="148"/>
      <c r="E7" s="148"/>
      <c r="F7" s="149"/>
      <c r="G7" s="25" t="s">
        <v>76</v>
      </c>
      <c r="H7" s="109"/>
      <c r="K7" s="18"/>
      <c r="L7" s="18"/>
      <c r="M7" s="18"/>
      <c r="N7" s="18"/>
    </row>
    <row r="8" spans="1:14" s="1" customFormat="1" ht="21" customHeight="1" x14ac:dyDescent="0.15">
      <c r="A8" s="19" t="s">
        <v>32</v>
      </c>
      <c r="B8" s="150"/>
      <c r="C8" s="151"/>
      <c r="D8" s="151"/>
      <c r="E8" s="151"/>
      <c r="F8" s="152"/>
      <c r="G8" s="139" t="s">
        <v>77</v>
      </c>
      <c r="H8" s="107"/>
    </row>
    <row r="9" spans="1:14" s="1" customFormat="1" ht="21" customHeight="1" x14ac:dyDescent="0.15">
      <c r="A9" s="19" t="s">
        <v>3</v>
      </c>
      <c r="B9" s="153" t="s">
        <v>14</v>
      </c>
      <c r="C9" s="154"/>
      <c r="D9" s="154"/>
      <c r="E9" s="154"/>
      <c r="F9" s="155"/>
      <c r="G9" s="108" t="s">
        <v>63</v>
      </c>
      <c r="H9" s="110">
        <f>DATEDIF(H7,H8,"m")+1</f>
        <v>1</v>
      </c>
      <c r="K9" s="6"/>
    </row>
    <row r="10" spans="1:14" s="1" customFormat="1" ht="21" customHeight="1" x14ac:dyDescent="0.15">
      <c r="A10" s="87" t="s">
        <v>0</v>
      </c>
      <c r="B10" s="95" t="s">
        <v>28</v>
      </c>
      <c r="C10" s="96" t="s">
        <v>5</v>
      </c>
      <c r="D10" s="97" t="s">
        <v>27</v>
      </c>
      <c r="E10" s="103" t="s">
        <v>70</v>
      </c>
      <c r="F10" s="141"/>
      <c r="G10" s="98" t="s">
        <v>4</v>
      </c>
      <c r="H10" s="112" t="s">
        <v>26</v>
      </c>
      <c r="K10" s="6"/>
    </row>
    <row r="11" spans="1:14" s="1" customFormat="1" ht="21" customHeight="1" x14ac:dyDescent="0.15">
      <c r="A11" s="94"/>
      <c r="B11" s="99"/>
      <c r="C11" s="100"/>
      <c r="D11" s="99"/>
      <c r="E11" s="99"/>
      <c r="F11" s="141"/>
      <c r="G11" s="105"/>
      <c r="H11" s="113"/>
      <c r="K11" s="6"/>
    </row>
    <row r="12" spans="1:14" s="1" customFormat="1" ht="21" customHeight="1" x14ac:dyDescent="0.15">
      <c r="A12" s="87" t="s">
        <v>17</v>
      </c>
      <c r="B12" s="95" t="s">
        <v>18</v>
      </c>
      <c r="C12" s="97" t="s">
        <v>64</v>
      </c>
      <c r="D12" s="96" t="s">
        <v>71</v>
      </c>
      <c r="E12" s="96" t="s">
        <v>72</v>
      </c>
      <c r="F12" s="97" t="s">
        <v>73</v>
      </c>
      <c r="G12" s="97" t="s">
        <v>74</v>
      </c>
      <c r="H12" s="106" t="s">
        <v>78</v>
      </c>
      <c r="K12" s="6"/>
    </row>
    <row r="13" spans="1:14" s="1" customFormat="1" ht="21" customHeight="1" thickBot="1" x14ac:dyDescent="0.2">
      <c r="A13" s="88" t="s">
        <v>107</v>
      </c>
      <c r="B13" s="101"/>
      <c r="C13" s="102"/>
      <c r="D13" s="101" t="s">
        <v>75</v>
      </c>
      <c r="E13" s="104" t="s">
        <v>75</v>
      </c>
      <c r="F13" s="104" t="s">
        <v>75</v>
      </c>
      <c r="G13" s="104" t="s">
        <v>75</v>
      </c>
      <c r="H13" s="111" t="s">
        <v>75</v>
      </c>
      <c r="K13" s="6"/>
    </row>
    <row r="14" spans="1:14" ht="12" customHeight="1" thickBot="1" x14ac:dyDescent="0.2"/>
    <row r="15" spans="1:14" s="3" customFormat="1" ht="18.75" customHeight="1" x14ac:dyDescent="0.15">
      <c r="A15" s="20" t="s">
        <v>6</v>
      </c>
      <c r="B15" s="21" t="s">
        <v>37</v>
      </c>
      <c r="C15" s="156" t="s">
        <v>7</v>
      </c>
      <c r="D15" s="156"/>
      <c r="E15" s="156"/>
      <c r="F15" s="156"/>
      <c r="G15" s="156"/>
      <c r="H15" s="157"/>
    </row>
    <row r="16" spans="1:14" s="1" customFormat="1" ht="18.75" customHeight="1" x14ac:dyDescent="0.15">
      <c r="A16" s="15" t="s">
        <v>86</v>
      </c>
      <c r="B16" s="41"/>
      <c r="C16" s="27"/>
      <c r="D16" s="29"/>
      <c r="E16" s="140"/>
      <c r="F16" s="29"/>
      <c r="G16" s="140"/>
      <c r="H16" s="35"/>
    </row>
    <row r="17" spans="1:9" s="1" customFormat="1" ht="18.75" customHeight="1" x14ac:dyDescent="0.15">
      <c r="A17" s="4" t="s">
        <v>35</v>
      </c>
      <c r="B17" s="42">
        <f>IF($H$7&gt;0,$D$17,)</f>
        <v>0</v>
      </c>
      <c r="C17" s="39" t="s">
        <v>8</v>
      </c>
      <c r="D17" s="29">
        <v>100000</v>
      </c>
      <c r="F17" s="29"/>
      <c r="G17" s="91"/>
      <c r="H17" s="36"/>
      <c r="I17" s="2"/>
    </row>
    <row r="18" spans="1:9" s="1" customFormat="1" ht="18.75" customHeight="1" x14ac:dyDescent="0.15">
      <c r="A18" s="4"/>
      <c r="B18" s="42">
        <f>IF($H$9&lt;=12,0,IF(AND($H$9&gt;12,$H$9&lt;24),$D$18,IF($H$7&lt;DATE(YEAR($H$7),9,30),ROUNDUP(DATEDIF(DATE(YEAR($H$7)+1,4,1),$H$8,"m")/12,0)*$D$18,ROUNDUP(DATEDIF(DATE(YEAR($H$7)+2,4,1),$H$8,"m")/12,0)*$D$18)))</f>
        <v>0</v>
      </c>
      <c r="C18" s="39" t="s">
        <v>34</v>
      </c>
      <c r="D18" s="29">
        <v>50000</v>
      </c>
      <c r="E18" s="27" t="s">
        <v>38</v>
      </c>
      <c r="F18" s="29"/>
      <c r="G18" s="91"/>
      <c r="H18" s="36"/>
    </row>
    <row r="19" spans="1:9" s="1" customFormat="1" ht="18.75" customHeight="1" x14ac:dyDescent="0.15">
      <c r="A19" s="4" t="s">
        <v>19</v>
      </c>
      <c r="B19" s="43">
        <f>IF($C$13="院内",$D$19,0)</f>
        <v>0</v>
      </c>
      <c r="C19" s="39" t="s">
        <v>33</v>
      </c>
      <c r="D19" s="29">
        <v>200000</v>
      </c>
      <c r="E19" s="27" t="s">
        <v>99</v>
      </c>
      <c r="F19" s="29"/>
      <c r="G19" s="91"/>
      <c r="H19" s="37"/>
    </row>
    <row r="20" spans="1:9" s="1" customFormat="1" ht="18.75" customHeight="1" thickBot="1" x14ac:dyDescent="0.2">
      <c r="A20" s="4" t="s">
        <v>25</v>
      </c>
      <c r="B20" s="42">
        <f>IF($H$7&gt;0,$D$20,)</f>
        <v>0</v>
      </c>
      <c r="C20" s="40" t="s">
        <v>33</v>
      </c>
      <c r="D20" s="30">
        <v>100000</v>
      </c>
      <c r="E20" s="9"/>
      <c r="F20" s="31"/>
      <c r="G20" s="10"/>
      <c r="H20" s="36"/>
    </row>
    <row r="21" spans="1:9" s="1" customFormat="1" ht="18.75" customHeight="1" thickBot="1" x14ac:dyDescent="0.2">
      <c r="A21" s="49" t="s">
        <v>41</v>
      </c>
      <c r="B21" s="44">
        <f>SUM(B17:B20)</f>
        <v>0</v>
      </c>
      <c r="C21" s="55" t="s">
        <v>36</v>
      </c>
      <c r="D21" s="144">
        <f>B17+B19+B20</f>
        <v>0</v>
      </c>
      <c r="E21" s="145"/>
      <c r="F21" s="32"/>
      <c r="G21" s="17"/>
      <c r="H21" s="38"/>
    </row>
    <row r="22" spans="1:9" s="1" customFormat="1" ht="18.75" customHeight="1" x14ac:dyDescent="0.15">
      <c r="A22" s="33" t="s">
        <v>56</v>
      </c>
      <c r="B22" s="45"/>
      <c r="C22" s="27"/>
      <c r="D22" s="26"/>
      <c r="E22" s="27"/>
      <c r="F22" s="26"/>
      <c r="G22" s="91"/>
      <c r="H22" s="36"/>
    </row>
    <row r="23" spans="1:9" s="1" customFormat="1" ht="18.75" customHeight="1" x14ac:dyDescent="0.15">
      <c r="A23" s="4" t="s">
        <v>9</v>
      </c>
      <c r="B23" s="42">
        <f>H23</f>
        <v>0</v>
      </c>
      <c r="C23" s="74" t="s">
        <v>31</v>
      </c>
      <c r="D23" s="75">
        <f>$B$11</f>
        <v>0</v>
      </c>
      <c r="E23" s="76" t="s">
        <v>80</v>
      </c>
      <c r="F23" s="77">
        <v>6300</v>
      </c>
      <c r="G23" s="78" t="s">
        <v>106</v>
      </c>
      <c r="H23" s="51">
        <f>D23*F23*0.8</f>
        <v>0</v>
      </c>
    </row>
    <row r="24" spans="1:9" s="1" customFormat="1" ht="18.75" customHeight="1" x14ac:dyDescent="0.15">
      <c r="A24" s="4" t="s">
        <v>11</v>
      </c>
      <c r="B24" s="42">
        <f>SUM(H24:H24)</f>
        <v>0</v>
      </c>
      <c r="C24" s="74" t="s">
        <v>31</v>
      </c>
      <c r="D24" s="75">
        <f>$B$11</f>
        <v>0</v>
      </c>
      <c r="E24" s="76" t="s">
        <v>80</v>
      </c>
      <c r="F24" s="77">
        <v>4000</v>
      </c>
      <c r="G24" s="78" t="s">
        <v>106</v>
      </c>
      <c r="H24" s="51">
        <f>D24*F24*0.8</f>
        <v>0</v>
      </c>
    </row>
    <row r="25" spans="1:9" s="1" customFormat="1" ht="18.75" customHeight="1" x14ac:dyDescent="0.15">
      <c r="A25" s="4"/>
      <c r="B25" s="42"/>
      <c r="C25" s="27" t="s">
        <v>39</v>
      </c>
      <c r="D25" s="26"/>
      <c r="E25" s="27"/>
      <c r="F25" s="26"/>
      <c r="G25" s="91"/>
      <c r="H25" s="69"/>
    </row>
    <row r="26" spans="1:9" s="1" customFormat="1" ht="18.75" customHeight="1" x14ac:dyDescent="0.15">
      <c r="A26" s="4" t="s">
        <v>12</v>
      </c>
      <c r="B26" s="42">
        <f>H26</f>
        <v>0</v>
      </c>
      <c r="C26" s="74" t="s">
        <v>85</v>
      </c>
      <c r="D26" s="75">
        <f>$C$11</f>
        <v>0</v>
      </c>
      <c r="E26" s="76" t="s">
        <v>80</v>
      </c>
      <c r="F26" s="79">
        <v>1000</v>
      </c>
      <c r="G26" s="78" t="s">
        <v>106</v>
      </c>
      <c r="H26" s="51">
        <f>D26*F26*0.8</f>
        <v>0</v>
      </c>
    </row>
    <row r="27" spans="1:9" s="1" customFormat="1" ht="18.75" customHeight="1" x14ac:dyDescent="0.15">
      <c r="A27" s="4" t="s">
        <v>100</v>
      </c>
      <c r="B27" s="42">
        <f>H27</f>
        <v>0</v>
      </c>
      <c r="C27" s="74" t="s">
        <v>31</v>
      </c>
      <c r="D27" s="75">
        <f>$B$11</f>
        <v>0</v>
      </c>
      <c r="E27" s="76" t="s">
        <v>80</v>
      </c>
      <c r="F27" s="75">
        <f>IF($C$13="院内",3500,0)</f>
        <v>0</v>
      </c>
      <c r="G27" s="78" t="s">
        <v>30</v>
      </c>
      <c r="H27" s="51">
        <f>D27*F27</f>
        <v>0</v>
      </c>
    </row>
    <row r="28" spans="1:9" s="1" customFormat="1" ht="18.75" customHeight="1" x14ac:dyDescent="0.15">
      <c r="A28" s="4"/>
      <c r="B28" s="42"/>
      <c r="C28" s="27" t="s">
        <v>44</v>
      </c>
      <c r="D28" s="26"/>
      <c r="E28" s="53"/>
      <c r="F28" s="28"/>
      <c r="G28" s="91"/>
      <c r="H28" s="36"/>
    </row>
    <row r="29" spans="1:9" s="1" customFormat="1" ht="18.75" customHeight="1" x14ac:dyDescent="0.15">
      <c r="A29" s="4" t="s">
        <v>101</v>
      </c>
      <c r="B29" s="42">
        <f>SUM(B22:B27)*0.3</f>
        <v>0</v>
      </c>
      <c r="C29" s="39" t="s">
        <v>109</v>
      </c>
      <c r="D29" s="26"/>
      <c r="E29" s="27"/>
      <c r="F29" s="26"/>
      <c r="G29" s="91"/>
      <c r="H29" s="37"/>
    </row>
    <row r="30" spans="1:9" s="1" customFormat="1" ht="18.75" customHeight="1" thickBot="1" x14ac:dyDescent="0.2">
      <c r="A30" s="4" t="s">
        <v>102</v>
      </c>
      <c r="B30" s="42">
        <f>IF($H$13="○",400000,0)</f>
        <v>0</v>
      </c>
      <c r="C30" s="39" t="s">
        <v>84</v>
      </c>
      <c r="D30" s="26"/>
      <c r="E30" s="27"/>
      <c r="F30" s="26"/>
      <c r="G30" s="91"/>
      <c r="H30" s="37"/>
    </row>
    <row r="31" spans="1:9" s="1" customFormat="1" ht="18.75" customHeight="1" thickBot="1" x14ac:dyDescent="0.2">
      <c r="A31" s="49" t="s">
        <v>40</v>
      </c>
      <c r="B31" s="65">
        <f>SUM(B23:B30)</f>
        <v>0</v>
      </c>
      <c r="C31" s="55" t="s">
        <v>42</v>
      </c>
      <c r="D31" s="144">
        <f>B31</f>
        <v>0</v>
      </c>
      <c r="E31" s="145"/>
      <c r="F31" s="127" t="s">
        <v>43</v>
      </c>
      <c r="G31" s="50"/>
      <c r="H31" s="70"/>
    </row>
    <row r="32" spans="1:9" s="1" customFormat="1" ht="18.75" customHeight="1" x14ac:dyDescent="0.15">
      <c r="A32" s="5" t="s">
        <v>57</v>
      </c>
      <c r="B32" s="48"/>
      <c r="C32" s="63"/>
      <c r="D32" s="62"/>
      <c r="E32" s="13"/>
      <c r="F32" s="62"/>
      <c r="G32" s="13"/>
      <c r="H32" s="72"/>
    </row>
    <row r="33" spans="1:9" s="1" customFormat="1" ht="18.75" customHeight="1" x14ac:dyDescent="0.15">
      <c r="A33" s="4" t="s">
        <v>13</v>
      </c>
      <c r="B33" s="42">
        <f>H33</f>
        <v>0</v>
      </c>
      <c r="C33" s="74" t="s">
        <v>48</v>
      </c>
      <c r="D33" s="75">
        <f>$D$11</f>
        <v>0</v>
      </c>
      <c r="E33" s="76" t="s">
        <v>80</v>
      </c>
      <c r="F33" s="77">
        <v>4000</v>
      </c>
      <c r="G33" s="78" t="s">
        <v>106</v>
      </c>
      <c r="H33" s="51">
        <f>D33*F33*0.8</f>
        <v>0</v>
      </c>
    </row>
    <row r="34" spans="1:9" s="1" customFormat="1" ht="18.75" customHeight="1" thickBot="1" x14ac:dyDescent="0.2">
      <c r="A34" s="4" t="s">
        <v>16</v>
      </c>
      <c r="B34" s="42">
        <f>SUM(B33)*0.3</f>
        <v>0</v>
      </c>
      <c r="C34" s="80" t="s">
        <v>89</v>
      </c>
      <c r="D34" s="81"/>
      <c r="E34" s="82"/>
      <c r="F34" s="83"/>
      <c r="G34" s="84"/>
      <c r="H34" s="85"/>
    </row>
    <row r="35" spans="1:9" s="1" customFormat="1" ht="18.75" customHeight="1" thickBot="1" x14ac:dyDescent="0.2">
      <c r="A35" s="49" t="s">
        <v>46</v>
      </c>
      <c r="B35" s="44">
        <f>SUM(B33:B34)</f>
        <v>0</v>
      </c>
      <c r="C35" s="128" t="s">
        <v>43</v>
      </c>
      <c r="D35" s="64" t="s">
        <v>20</v>
      </c>
      <c r="E35" s="34"/>
      <c r="F35" s="52"/>
      <c r="G35" s="50"/>
      <c r="H35" s="73"/>
    </row>
    <row r="36" spans="1:9" s="1" customFormat="1" ht="18.75" customHeight="1" x14ac:dyDescent="0.15">
      <c r="A36" s="5" t="s">
        <v>58</v>
      </c>
      <c r="B36" s="48"/>
      <c r="C36" s="63"/>
      <c r="D36" s="62"/>
      <c r="E36" s="13"/>
      <c r="F36" s="62"/>
      <c r="G36" s="13"/>
      <c r="H36" s="72"/>
    </row>
    <row r="37" spans="1:9" s="1" customFormat="1" ht="18.75" customHeight="1" x14ac:dyDescent="0.15">
      <c r="A37" s="4" t="s">
        <v>55</v>
      </c>
      <c r="B37" s="42">
        <f>H37</f>
        <v>0</v>
      </c>
      <c r="C37" s="74" t="s">
        <v>26</v>
      </c>
      <c r="D37" s="75">
        <f>$H$11</f>
        <v>0</v>
      </c>
      <c r="E37" s="76" t="s">
        <v>80</v>
      </c>
      <c r="F37" s="77">
        <v>10000</v>
      </c>
      <c r="G37" s="78" t="s">
        <v>10</v>
      </c>
      <c r="H37" s="51">
        <f>D37*F37</f>
        <v>0</v>
      </c>
    </row>
    <row r="38" spans="1:9" s="1" customFormat="1" ht="18.75" customHeight="1" thickBot="1" x14ac:dyDescent="0.2">
      <c r="A38" s="4" t="s">
        <v>16</v>
      </c>
      <c r="B38" s="42">
        <f>SUM(B37)*0.3</f>
        <v>0</v>
      </c>
      <c r="C38" s="80" t="s">
        <v>66</v>
      </c>
      <c r="D38" s="81"/>
      <c r="E38" s="82"/>
      <c r="F38" s="83"/>
      <c r="G38" s="84"/>
      <c r="H38" s="85"/>
    </row>
    <row r="39" spans="1:9" s="1" customFormat="1" ht="18.75" customHeight="1" thickBot="1" x14ac:dyDescent="0.2">
      <c r="A39" s="49" t="s">
        <v>49</v>
      </c>
      <c r="B39" s="44">
        <f>SUM(B37:B38)</f>
        <v>0</v>
      </c>
      <c r="C39" s="128" t="s">
        <v>43</v>
      </c>
      <c r="D39" s="64"/>
      <c r="E39" s="34"/>
      <c r="F39" s="52"/>
      <c r="G39" s="50"/>
      <c r="H39" s="73"/>
    </row>
    <row r="40" spans="1:9" s="141" customFormat="1" ht="18.75" customHeight="1" x14ac:dyDescent="0.15">
      <c r="A40" s="5" t="s">
        <v>59</v>
      </c>
      <c r="B40" s="46"/>
      <c r="C40" s="66"/>
      <c r="D40" s="67"/>
      <c r="E40" s="68"/>
      <c r="F40" s="54"/>
      <c r="G40" s="12"/>
      <c r="H40" s="71"/>
    </row>
    <row r="41" spans="1:9" s="141" customFormat="1" ht="18.75" customHeight="1" x14ac:dyDescent="0.15">
      <c r="A41" s="4" t="s">
        <v>15</v>
      </c>
      <c r="B41" s="45" t="b">
        <f>IF($B$13="院内",24000,IF($B$13="SMO",12000))</f>
        <v>0</v>
      </c>
      <c r="C41" s="27" t="s">
        <v>96</v>
      </c>
      <c r="D41" s="26"/>
      <c r="E41" s="91"/>
      <c r="F41" s="26"/>
      <c r="G41" s="91"/>
      <c r="H41" s="37"/>
      <c r="I41" s="1"/>
    </row>
    <row r="42" spans="1:9" s="141" customFormat="1" ht="18.75" customHeight="1" x14ac:dyDescent="0.15">
      <c r="A42" s="4" t="s">
        <v>22</v>
      </c>
      <c r="B42" s="47"/>
      <c r="C42" s="27" t="s">
        <v>45</v>
      </c>
      <c r="D42" s="26"/>
      <c r="E42" s="91"/>
      <c r="F42" s="26"/>
      <c r="G42" s="91"/>
      <c r="H42" s="69"/>
    </row>
    <row r="43" spans="1:9" s="141" customFormat="1" ht="18.75" customHeight="1" x14ac:dyDescent="0.15">
      <c r="A43" s="4" t="s">
        <v>23</v>
      </c>
      <c r="B43" s="45">
        <f>SUM(B41,B42)*0.1</f>
        <v>0</v>
      </c>
      <c r="C43" s="39" t="s">
        <v>88</v>
      </c>
      <c r="D43" s="26"/>
      <c r="E43" s="27"/>
      <c r="F43" s="26"/>
      <c r="G43" s="91"/>
      <c r="H43" s="37"/>
    </row>
    <row r="44" spans="1:9" s="141" customFormat="1" ht="18.75" customHeight="1" thickBot="1" x14ac:dyDescent="0.2">
      <c r="A44" s="4" t="s">
        <v>24</v>
      </c>
      <c r="B44" s="42">
        <f>SUM(B41,B42,B43)*0.3</f>
        <v>0</v>
      </c>
      <c r="C44" s="39" t="s">
        <v>87</v>
      </c>
      <c r="D44" s="26"/>
      <c r="E44" s="27"/>
      <c r="F44" s="26"/>
      <c r="G44" s="91"/>
      <c r="H44" s="37"/>
    </row>
    <row r="45" spans="1:9" s="141" customFormat="1" ht="18.75" customHeight="1" thickBot="1" x14ac:dyDescent="0.2">
      <c r="A45" s="49" t="s">
        <v>60</v>
      </c>
      <c r="B45" s="44">
        <f>$D$45*$H$9</f>
        <v>0</v>
      </c>
      <c r="C45" s="55" t="s">
        <v>47</v>
      </c>
      <c r="D45" s="144">
        <f>SUM(B41:B44)</f>
        <v>0</v>
      </c>
      <c r="E45" s="145"/>
      <c r="F45" s="52"/>
      <c r="G45" s="50"/>
      <c r="H45" s="70"/>
    </row>
    <row r="46" spans="1:9" s="91" customFormat="1" ht="12" customHeight="1" x14ac:dyDescent="0.15">
      <c r="A46" s="7"/>
      <c r="B46" s="7"/>
      <c r="C46" s="7"/>
      <c r="D46" s="22"/>
      <c r="E46" s="7"/>
      <c r="F46" s="22"/>
      <c r="G46" s="7"/>
      <c r="H46" s="7"/>
    </row>
    <row r="47" spans="1:9" s="91" customFormat="1" ht="21" customHeight="1" x14ac:dyDescent="0.15">
      <c r="A47" s="121" t="s">
        <v>97</v>
      </c>
      <c r="C47" s="91" t="s">
        <v>98</v>
      </c>
    </row>
    <row r="48" spans="1:9" s="91" customFormat="1" ht="21" customHeight="1" x14ac:dyDescent="0.15">
      <c r="A48" s="7"/>
      <c r="B48" s="97" t="s">
        <v>61</v>
      </c>
      <c r="C48" s="114" t="s">
        <v>50</v>
      </c>
      <c r="D48" s="115" t="s">
        <v>51</v>
      </c>
      <c r="E48" s="122" t="s">
        <v>63</v>
      </c>
      <c r="F48" s="97" t="s">
        <v>62</v>
      </c>
      <c r="G48" s="97" t="s">
        <v>52</v>
      </c>
      <c r="H48" s="114" t="s">
        <v>53</v>
      </c>
    </row>
    <row r="49" spans="1:8" s="91" customFormat="1" ht="21" customHeight="1" x14ac:dyDescent="0.15">
      <c r="A49" s="7"/>
      <c r="B49" s="116"/>
      <c r="C49" s="117"/>
      <c r="D49" s="118"/>
      <c r="E49" s="123">
        <f>IF($C$49&gt;0,DATEDIF(C49,D49,"m")+1,0)</f>
        <v>0</v>
      </c>
      <c r="F49" s="100"/>
      <c r="G49" s="119"/>
      <c r="H49" s="120"/>
    </row>
    <row r="50" spans="1:8" s="91" customFormat="1" ht="21" customHeight="1" x14ac:dyDescent="0.15">
      <c r="A50" s="126" t="s">
        <v>81</v>
      </c>
      <c r="B50" s="11"/>
      <c r="D50" s="26"/>
      <c r="H50" s="16"/>
    </row>
    <row r="51" spans="1:8" ht="21" customHeight="1" x14ac:dyDescent="0.15">
      <c r="A51" s="124" t="s">
        <v>90</v>
      </c>
      <c r="B51" s="89" t="str">
        <f>IF($B$49="新規",$D$21,IF($B$49="継続",$D$18,""))</f>
        <v/>
      </c>
    </row>
    <row r="52" spans="1:8" ht="21" customHeight="1" thickBot="1" x14ac:dyDescent="0.2">
      <c r="A52" s="124" t="s">
        <v>91</v>
      </c>
      <c r="B52" s="89">
        <f>F49*D31</f>
        <v>0</v>
      </c>
      <c r="D52" s="121" t="s">
        <v>82</v>
      </c>
    </row>
    <row r="53" spans="1:8" s="91" customFormat="1" ht="21" customHeight="1" x14ac:dyDescent="0.15">
      <c r="A53" s="124" t="s">
        <v>92</v>
      </c>
      <c r="B53" s="89">
        <f>$B$35*G49</f>
        <v>0</v>
      </c>
      <c r="D53" s="20"/>
      <c r="E53" s="129" t="s">
        <v>68</v>
      </c>
      <c r="F53" s="129" t="s">
        <v>108</v>
      </c>
      <c r="G53" s="129" t="s">
        <v>54</v>
      </c>
      <c r="H53" s="130" t="s">
        <v>79</v>
      </c>
    </row>
    <row r="54" spans="1:8" s="91" customFormat="1" ht="21" customHeight="1" x14ac:dyDescent="0.15">
      <c r="A54" s="124" t="s">
        <v>93</v>
      </c>
      <c r="B54" s="89">
        <f>30000*H49</f>
        <v>0</v>
      </c>
      <c r="D54" s="93" t="s">
        <v>67</v>
      </c>
      <c r="E54" s="89">
        <f>SUM(B51:B54,B56)</f>
        <v>0</v>
      </c>
      <c r="F54" s="92"/>
      <c r="G54" s="89">
        <f>TRUNC(E54*10%)</f>
        <v>0</v>
      </c>
      <c r="H54" s="131">
        <f>SUM(E54:G54)</f>
        <v>0</v>
      </c>
    </row>
    <row r="55" spans="1:8" s="91" customFormat="1" ht="21" customHeight="1" thickBot="1" x14ac:dyDescent="0.2">
      <c r="A55" s="125" t="s">
        <v>94</v>
      </c>
      <c r="B55" s="90">
        <f>$B$39*$F$49</f>
        <v>0</v>
      </c>
      <c r="D55" s="135" t="s">
        <v>65</v>
      </c>
      <c r="E55" s="136">
        <f>IF($B$55&gt;0,$B$38*$F$49,0)</f>
        <v>0</v>
      </c>
      <c r="F55" s="136">
        <f>IF($B$55&gt;0,$B$37*$F$49,0)</f>
        <v>0</v>
      </c>
      <c r="G55" s="136">
        <f>TRUNC(E55*10%)</f>
        <v>0</v>
      </c>
      <c r="H55" s="137">
        <f>SUM(E55:G55)</f>
        <v>0</v>
      </c>
    </row>
    <row r="56" spans="1:8" s="91" customFormat="1" ht="21" customHeight="1" thickTop="1" thickBot="1" x14ac:dyDescent="0.2">
      <c r="A56" s="124" t="s">
        <v>95</v>
      </c>
      <c r="B56" s="89">
        <f>$D$45*E49</f>
        <v>0</v>
      </c>
      <c r="D56" s="132" t="s">
        <v>69</v>
      </c>
      <c r="E56" s="133">
        <f>SUM(E54:E55)</f>
        <v>0</v>
      </c>
      <c r="F56" s="133">
        <f>SUM(F54:F55)</f>
        <v>0</v>
      </c>
      <c r="G56" s="133">
        <f>SUM(G54:G55)</f>
        <v>0</v>
      </c>
      <c r="H56" s="134">
        <f t="shared" ref="H56" si="0">SUM(E56:G56)</f>
        <v>0</v>
      </c>
    </row>
    <row r="57" spans="1:8" s="91" customFormat="1" ht="18.75" customHeight="1" x14ac:dyDescent="0.15">
      <c r="B57" s="16"/>
      <c r="D57" s="26"/>
      <c r="F57" s="26"/>
    </row>
    <row r="58" spans="1:8" s="91" customFormat="1" ht="18.75" customHeight="1" x14ac:dyDescent="0.15">
      <c r="B58" s="16"/>
      <c r="D58" s="26"/>
      <c r="F58" s="56"/>
      <c r="H58" s="16"/>
    </row>
    <row r="59" spans="1:8" s="91" customFormat="1" ht="18.75" customHeight="1" x14ac:dyDescent="0.15">
      <c r="B59" s="16"/>
      <c r="D59" s="26"/>
      <c r="F59" s="26"/>
      <c r="H59" s="16"/>
    </row>
    <row r="60" spans="1:8" s="91" customFormat="1" ht="18.75" customHeight="1" x14ac:dyDescent="0.15">
      <c r="B60" s="16"/>
      <c r="D60" s="26"/>
      <c r="F60" s="26"/>
      <c r="H60" s="16"/>
    </row>
    <row r="61" spans="1:8" s="91" customFormat="1" x14ac:dyDescent="0.15">
      <c r="B61" s="16"/>
      <c r="D61" s="26"/>
      <c r="F61" s="26"/>
      <c r="H61" s="16"/>
    </row>
    <row r="62" spans="1:8" s="91" customFormat="1" x14ac:dyDescent="0.15">
      <c r="B62" s="16"/>
      <c r="D62" s="26"/>
      <c r="F62" s="26"/>
      <c r="H62" s="16"/>
    </row>
    <row r="63" spans="1:8" s="91" customFormat="1" x14ac:dyDescent="0.15">
      <c r="B63" s="16"/>
      <c r="D63" s="26"/>
      <c r="F63" s="26"/>
      <c r="H63" s="16"/>
    </row>
    <row r="64" spans="1:8" s="91" customFormat="1" x14ac:dyDescent="0.15">
      <c r="B64" s="16"/>
      <c r="D64" s="26"/>
      <c r="F64" s="26"/>
      <c r="H64" s="16"/>
    </row>
    <row r="65" spans="1:8" s="91" customFormat="1" x14ac:dyDescent="0.15">
      <c r="B65" s="16"/>
      <c r="D65" s="26"/>
      <c r="F65" s="26"/>
      <c r="H65" s="16"/>
    </row>
    <row r="66" spans="1:8" s="91" customFormat="1" x14ac:dyDescent="0.15">
      <c r="B66" s="16"/>
      <c r="D66" s="26"/>
      <c r="F66" s="26"/>
      <c r="H66" s="16"/>
    </row>
    <row r="67" spans="1:8" s="91" customFormat="1" x14ac:dyDescent="0.15">
      <c r="B67" s="16"/>
      <c r="D67" s="26"/>
      <c r="F67" s="26"/>
      <c r="H67" s="16"/>
    </row>
    <row r="68" spans="1:8" s="91" customFormat="1" x14ac:dyDescent="0.15">
      <c r="B68" s="16"/>
      <c r="D68" s="26"/>
      <c r="F68" s="26"/>
      <c r="H68" s="16"/>
    </row>
    <row r="69" spans="1:8" s="91" customFormat="1" x14ac:dyDescent="0.15">
      <c r="B69" s="16"/>
      <c r="D69" s="26"/>
      <c r="F69" s="26"/>
      <c r="H69" s="16"/>
    </row>
    <row r="70" spans="1:8" s="91" customFormat="1" x14ac:dyDescent="0.15">
      <c r="B70" s="16"/>
      <c r="D70" s="26"/>
      <c r="F70" s="26"/>
    </row>
    <row r="71" spans="1:8" s="91" customFormat="1" x14ac:dyDescent="0.15">
      <c r="A71" s="27"/>
      <c r="B71" s="16"/>
      <c r="D71" s="26"/>
      <c r="F71" s="26"/>
    </row>
    <row r="72" spans="1:8" s="91" customFormat="1" x14ac:dyDescent="0.15">
      <c r="A72" s="27"/>
      <c r="B72" s="16"/>
      <c r="D72" s="26"/>
      <c r="E72" s="11"/>
      <c r="F72" s="26"/>
    </row>
    <row r="73" spans="1:8" s="91" customFormat="1" x14ac:dyDescent="0.15">
      <c r="D73" s="26"/>
      <c r="E73" s="11"/>
      <c r="F73" s="60"/>
    </row>
    <row r="74" spans="1:8" s="91" customFormat="1" x14ac:dyDescent="0.15">
      <c r="A74" s="140"/>
      <c r="B74" s="57"/>
      <c r="C74" s="140"/>
      <c r="D74" s="26"/>
      <c r="F74" s="60"/>
      <c r="G74" s="14"/>
      <c r="H74" s="14"/>
    </row>
    <row r="75" spans="1:8" s="91" customFormat="1" x14ac:dyDescent="0.15">
      <c r="A75" s="58"/>
      <c r="B75" s="59"/>
      <c r="C75" s="58"/>
      <c r="D75" s="60"/>
      <c r="E75" s="14"/>
      <c r="F75" s="60"/>
      <c r="G75" s="14"/>
      <c r="H75" s="14"/>
    </row>
    <row r="76" spans="1:8" s="91" customFormat="1" x14ac:dyDescent="0.15">
      <c r="A76" s="58"/>
      <c r="B76" s="61"/>
      <c r="C76" s="14"/>
      <c r="D76" s="60"/>
      <c r="E76" s="14"/>
      <c r="F76" s="26"/>
      <c r="G76" s="14"/>
      <c r="H76" s="14"/>
    </row>
    <row r="77" spans="1:8" s="91" customFormat="1" x14ac:dyDescent="0.15">
      <c r="A77" s="14"/>
      <c r="B77" s="14"/>
      <c r="C77" s="14"/>
      <c r="D77" s="60"/>
      <c r="E77" s="14"/>
      <c r="F77" s="26"/>
    </row>
    <row r="78" spans="1:8" s="91" customFormat="1" x14ac:dyDescent="0.15">
      <c r="D78" s="26"/>
      <c r="F78" s="26"/>
    </row>
    <row r="79" spans="1:8" s="91" customFormat="1" x14ac:dyDescent="0.15">
      <c r="D79" s="26"/>
      <c r="F79" s="26"/>
    </row>
    <row r="80" spans="1:8" s="91" customFormat="1" x14ac:dyDescent="0.15">
      <c r="D80" s="26"/>
      <c r="F80" s="26"/>
    </row>
    <row r="81" spans="1:8" s="91" customFormat="1" x14ac:dyDescent="0.15">
      <c r="D81" s="26"/>
      <c r="F81" s="26"/>
    </row>
    <row r="82" spans="1:8" s="91" customFormat="1" x14ac:dyDescent="0.15">
      <c r="D82" s="26"/>
      <c r="F82" s="26"/>
    </row>
    <row r="83" spans="1:8" s="91" customFormat="1" x14ac:dyDescent="0.15">
      <c r="D83" s="26"/>
      <c r="F83" s="26"/>
    </row>
    <row r="84" spans="1:8" x14ac:dyDescent="0.15">
      <c r="A84" s="91"/>
      <c r="B84" s="91"/>
      <c r="C84" s="91"/>
      <c r="D84" s="26"/>
      <c r="E84" s="91"/>
      <c r="F84" s="26"/>
      <c r="G84" s="91"/>
      <c r="H84" s="91"/>
    </row>
    <row r="85" spans="1:8" x14ac:dyDescent="0.15">
      <c r="A85" s="91"/>
      <c r="B85" s="91"/>
      <c r="C85" s="91"/>
      <c r="D85" s="26"/>
      <c r="E85" s="91"/>
      <c r="F85" s="26"/>
      <c r="G85" s="91"/>
      <c r="H85" s="91"/>
    </row>
    <row r="86" spans="1:8" x14ac:dyDescent="0.15">
      <c r="A86" s="91"/>
      <c r="B86" s="91"/>
      <c r="C86" s="91"/>
      <c r="D86" s="26"/>
      <c r="E86" s="91"/>
      <c r="F86" s="26"/>
      <c r="G86" s="91"/>
      <c r="H86" s="91"/>
    </row>
    <row r="87" spans="1:8" x14ac:dyDescent="0.15">
      <c r="A87" s="91"/>
      <c r="B87" s="91"/>
      <c r="C87" s="91"/>
      <c r="D87" s="26"/>
      <c r="E87" s="91"/>
      <c r="F87" s="26"/>
      <c r="G87" s="91"/>
      <c r="H87" s="91"/>
    </row>
    <row r="88" spans="1:8" x14ac:dyDescent="0.15">
      <c r="A88" s="91"/>
      <c r="B88" s="91"/>
      <c r="C88" s="91"/>
      <c r="D88" s="26"/>
      <c r="E88" s="91"/>
      <c r="G88" s="91"/>
      <c r="H88" s="91"/>
    </row>
    <row r="89" spans="1:8" x14ac:dyDescent="0.15">
      <c r="A89" s="91"/>
      <c r="B89" s="91"/>
      <c r="C89" s="91"/>
      <c r="D89" s="26"/>
      <c r="E89" s="91"/>
    </row>
  </sheetData>
  <mergeCells count="14">
    <mergeCell ref="F1:H1"/>
    <mergeCell ref="E2:E3"/>
    <mergeCell ref="F2:H2"/>
    <mergeCell ref="A3:C4"/>
    <mergeCell ref="F3:H3"/>
    <mergeCell ref="F4:H4"/>
    <mergeCell ref="D31:E31"/>
    <mergeCell ref="D45:E45"/>
    <mergeCell ref="E5:G5"/>
    <mergeCell ref="B7:F7"/>
    <mergeCell ref="B8:F8"/>
    <mergeCell ref="B9:F9"/>
    <mergeCell ref="C15:H15"/>
    <mergeCell ref="D21:E21"/>
  </mergeCells>
  <phoneticPr fontId="3"/>
  <dataValidations count="4">
    <dataValidation type="list" allowBlank="1" showInputMessage="1" showErrorMessage="1" sqref="E11">
      <formula1>"有,無"</formula1>
    </dataValidation>
    <dataValidation type="list" allowBlank="1" showInputMessage="1" showErrorMessage="1" sqref="D13:H13">
      <formula1>"○,-"</formula1>
    </dataValidation>
    <dataValidation type="list" allowBlank="1" showInputMessage="1" showErrorMessage="1" sqref="B49">
      <formula1>"新規,継続"</formula1>
    </dataValidation>
    <dataValidation type="list" allowBlank="1" showInputMessage="1" showErrorMessage="1" sqref="B13:C13">
      <formula1>"院内,SMO"</formula1>
    </dataValidation>
  </dataValidations>
  <printOptions horizontalCentered="1"/>
  <pageMargins left="0.94488188976377963" right="0.39370078740157483" top="0.55118110236220474" bottom="0.23622047244094491" header="0.31496062992125984" footer="3.937007874015748E-2"/>
  <pageSetup paperSize="9" scale="8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新ポイント費用試算 (製販)</vt:lpstr>
      <vt:lpstr>'新ポイント費用試算 (製販)'!Print_Area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大阪国際がんセンター</cp:lastModifiedBy>
  <cp:lastPrinted>2020-02-04T10:42:46Z</cp:lastPrinted>
  <dcterms:created xsi:type="dcterms:W3CDTF">2019-07-11T05:25:14Z</dcterms:created>
  <dcterms:modified xsi:type="dcterms:W3CDTF">2021-01-15T06:59:09Z</dcterms:modified>
</cp:coreProperties>
</file>